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 tiedostot\OPH\Ko_Ra\Rahoitusjulkaisu\Rahoitusjulkaisu 2024\"/>
    </mc:Choice>
  </mc:AlternateContent>
  <xr:revisionPtr revIDLastSave="0" documentId="13_ncr:1_{024CD54A-A08A-47C6-988C-FFF0128519F3}" xr6:coauthVersionLast="47" xr6:coauthVersionMax="47" xr10:uidLastSave="{00000000-0000-0000-0000-000000000000}"/>
  <bookViews>
    <workbookView xWindow="-120" yWindow="-120" windowWidth="29040" windowHeight="15840" xr2:uid="{6D5568E4-4F91-492D-B19B-4C0C9FD3BF5A}"/>
  </bookViews>
  <sheets>
    <sheet name="2024" sheetId="2" r:id="rId1"/>
  </sheets>
  <definedNames>
    <definedName name="vo" localSheetId="0">'2024'!#REF!</definedName>
    <definedName name="v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2" l="1"/>
  <c r="C11" i="2"/>
  <c r="N9" i="2" l="1"/>
  <c r="F9" i="2" l="1"/>
  <c r="B17" i="2"/>
  <c r="B16" i="2"/>
  <c r="B15" i="2"/>
  <c r="B14" i="2"/>
  <c r="C24" i="2"/>
  <c r="C8" i="2"/>
  <c r="C16" i="2" s="1"/>
  <c r="G16" i="2" s="1"/>
  <c r="C29" i="2" l="1"/>
  <c r="C13" i="2"/>
  <c r="G13" i="2" s="1"/>
  <c r="C26" i="2" s="1"/>
  <c r="C12" i="2"/>
  <c r="C14" i="2"/>
  <c r="G14" i="2" s="1"/>
  <c r="C27" i="2" s="1"/>
  <c r="C15" i="2"/>
  <c r="G15" i="2" s="1"/>
  <c r="C28" i="2" s="1"/>
  <c r="G12" i="2"/>
  <c r="C25" i="2" s="1"/>
  <c r="C17" i="2"/>
  <c r="G17" i="2" s="1"/>
  <c r="C9" i="2"/>
  <c r="G9" i="2" s="1"/>
  <c r="C22" i="2" s="1"/>
  <c r="C30" i="2" l="1"/>
  <c r="C31" i="2" s="1"/>
  <c r="C33" i="2" l="1"/>
  <c r="D23" i="2"/>
  <c r="D24" i="2"/>
  <c r="D30" i="2"/>
  <c r="D26" i="2"/>
  <c r="D29" i="2"/>
  <c r="D27" i="2"/>
  <c r="D28" i="2"/>
  <c r="D25" i="2"/>
  <c r="D22" i="2"/>
</calcChain>
</file>

<file path=xl/sharedStrings.xml><?xml version="1.0" encoding="utf-8"?>
<sst xmlns="http://schemas.openxmlformats.org/spreadsheetml/2006/main" count="52" uniqueCount="44">
  <si>
    <t>Varsinaisen suoritepäätöksen mukainen laskennallinen rahoitus</t>
  </si>
  <si>
    <t xml:space="preserve">Suoriteperusteinen perusrahoitus yhteensä (pl. Hark.var.korotus ja Oikaisu- ja korjausvara) </t>
  </si>
  <si>
    <t>Suorituspisteet</t>
  </si>
  <si>
    <t>Työllistymisen ja jatko-opintoihin sijoittumisen pisteet</t>
  </si>
  <si>
    <t xml:space="preserve"> - järjestäjän profiilikerroin</t>
  </si>
  <si>
    <t>€/painotettu opiskelijavuosi</t>
  </si>
  <si>
    <t>€/suorituspiste</t>
  </si>
  <si>
    <t>€/piste</t>
  </si>
  <si>
    <t>Painotetut suoritteet</t>
  </si>
  <si>
    <t>Aloituspalautteen painotetut pisteet</t>
  </si>
  <si>
    <t>Päättöpalautteen painotetut pisteet</t>
  </si>
  <si>
    <t>Painotetun rahoituspisteen hinta</t>
  </si>
  <si>
    <t>Tavoitteelliset opiskelijavuodet (OKM:n päätös)</t>
  </si>
  <si>
    <t>Harkinnanvarainen perusrahoitus (OKM:n päätös)</t>
  </si>
  <si>
    <t>Osuus järjestäjän saamasta rahoituksesta</t>
  </si>
  <si>
    <t xml:space="preserve">Suoritusrahoitus yhteensä (suorituspisteet 31.8.2020) </t>
  </si>
  <si>
    <t>Aloitt. opisk.palautteeseen perustuva vaikuttavuusrahoitus yhteensä *</t>
  </si>
  <si>
    <t>Päätt. opisk.palautteeseen perustuva vaikuttavuusrahoitus yhteensä *</t>
  </si>
  <si>
    <t>€/piste *</t>
  </si>
  <si>
    <t>Rahoitusperusteet ja kustannukset (vipunen.fi)</t>
  </si>
  <si>
    <t>Järjestäjäkohtaiset tiedot vipunen.fi rahoitusperusteraporteilta</t>
  </si>
  <si>
    <t>Työll. ja jatko-opisk. perustuva vaikuttavuus-rahoitus yhteensä **</t>
  </si>
  <si>
    <t xml:space="preserve">Ammatillisen koulutuksen määräraha ilman arvonlisäverokorvauksia </t>
  </si>
  <si>
    <t xml:space="preserve">Strategiarahoituksen osuus </t>
  </si>
  <si>
    <t xml:space="preserve"> -Hark.varaisen korotuksen määräaikainen lisäys </t>
  </si>
  <si>
    <t xml:space="preserve">- Oikaisu- ja korjausvara ja perusrahoituksessa harkinnanvarainen korotus varsinaisessa suoritepäätöksessä </t>
  </si>
  <si>
    <t>Työelämäpalaute työpaikkaohjaajakysely  *</t>
  </si>
  <si>
    <t>Työelämäpalaute työpaikkakysely *</t>
  </si>
  <si>
    <t>Työpaikkaohjaajakyselyn  painotetut pisteet</t>
  </si>
  <si>
    <t>Työpaikkakyselyn  painotetut pisteet</t>
  </si>
  <si>
    <t>jäädytetty</t>
  </si>
  <si>
    <t>Perusteena  VUODEN 2024 SUORITEPÄÄTÖS</t>
  </si>
  <si>
    <t>Vuoden 2023 rahoitus varsinainen suoritepäätös samoilla pisteillä</t>
  </si>
  <si>
    <t>Muutos vuoteen 2023 samoilla pistemäärillä</t>
  </si>
  <si>
    <t>Esimerkki koulutuksen järjestäjän  valtionosuusrahoituksesta 2024 / varsinainen suoritepäätös</t>
  </si>
  <si>
    <t>Rahoitus € lasketuilla rahoituspisteiden hinnoilla</t>
  </si>
  <si>
    <t xml:space="preserve">                    19.12.2023 Suoritepäätös </t>
  </si>
  <si>
    <t xml:space="preserve">Peruste esimerkin laskelmat tai rahoitusperuste-raporteilta </t>
  </si>
  <si>
    <t>Yhteensä arvio järjestäjän rahoituksesta vuonna 2024</t>
  </si>
  <si>
    <t>LASKELMA KOULUTUKSEN JÄRJESTÄJÄN VALTIONOSUUSRAHOITUKSESTA V. 2024</t>
  </si>
  <si>
    <t>Määräraha/ rahoitusosio )</t>
  </si>
  <si>
    <t>Koko maan suoritteet</t>
  </si>
  <si>
    <t>Esimerkki rahoituksen tason laskennasta 27.12.23 OPH /sh</t>
  </si>
  <si>
    <t>Profiilikerroin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</si>
</sst>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€_-;\-* #,##0.00\ _€_-;_-* &quot;-&quot;??\ _€_-;_-@_-"/>
    <numFmt numFmtId="165" formatCode="_-* #,##0\ _€_-;\-* #,##0\ _€_-;_-* &quot;-&quot;??\ _€_-;_-@_-"/>
    <numFmt numFmtId="166" formatCode="0.0\ %"/>
    <numFmt numFmtId="167" formatCode="0.000\ %"/>
    <numFmt numFmtId="168" formatCode="0.0"/>
    <numFmt numFmtId="169" formatCode="0.000000"/>
    <numFmt numFmtId="170" formatCode="0.0000"/>
    <numFmt numFmtId="171" formatCode="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6" applyNumberFormat="0" applyFill="0" applyAlignment="0" applyProtection="0"/>
    <xf numFmtId="0" fontId="9" fillId="0" borderId="0" applyNumberFormat="0" applyFill="0" applyBorder="0" applyAlignment="0" applyProtection="0"/>
  </cellStyleXfs>
  <cellXfs count="57">
    <xf numFmtId="0" fontId="0" fillId="0" borderId="0" xfId="0"/>
    <xf numFmtId="164" fontId="0" fillId="0" borderId="0" xfId="1" applyFont="1"/>
    <xf numFmtId="165" fontId="0" fillId="0" borderId="0" xfId="0" applyNumberFormat="1"/>
    <xf numFmtId="0" fontId="0" fillId="0" borderId="1" xfId="0" applyBorder="1"/>
    <xf numFmtId="166" fontId="0" fillId="0" borderId="1" xfId="2" applyNumberFormat="1" applyFont="1" applyBorder="1"/>
    <xf numFmtId="0" fontId="0" fillId="3" borderId="1" xfId="0" applyFill="1" applyBorder="1"/>
    <xf numFmtId="0" fontId="0" fillId="0" borderId="1" xfId="0" applyBorder="1" applyAlignment="1">
      <alignment wrapText="1"/>
    </xf>
    <xf numFmtId="167" fontId="0" fillId="0" borderId="1" xfId="2" applyNumberFormat="1" applyFont="1" applyBorder="1" applyAlignment="1">
      <alignment wrapText="1"/>
    </xf>
    <xf numFmtId="165" fontId="0" fillId="2" borderId="1" xfId="1" applyNumberFormat="1" applyFont="1" applyFill="1" applyBorder="1" applyAlignment="1">
      <alignment horizontal="right" wrapText="1"/>
    </xf>
    <xf numFmtId="165" fontId="2" fillId="0" borderId="1" xfId="1" applyNumberFormat="1" applyFont="1" applyBorder="1" applyAlignment="1">
      <alignment horizontal="right" wrapText="1"/>
    </xf>
    <xf numFmtId="165" fontId="0" fillId="0" borderId="1" xfId="1" applyNumberFormat="1" applyFont="1" applyBorder="1" applyAlignment="1">
      <alignment horizontal="right" wrapText="1"/>
    </xf>
    <xf numFmtId="2" fontId="0" fillId="0" borderId="1" xfId="0" applyNumberFormat="1" applyBorder="1" applyAlignment="1">
      <alignment wrapText="1"/>
    </xf>
    <xf numFmtId="165" fontId="0" fillId="0" borderId="1" xfId="1" applyNumberFormat="1" applyFont="1" applyBorder="1" applyAlignment="1">
      <alignment wrapText="1"/>
    </xf>
    <xf numFmtId="167" fontId="0" fillId="0" borderId="1" xfId="2" quotePrefix="1" applyNumberFormat="1" applyFont="1" applyBorder="1" applyAlignment="1">
      <alignment wrapText="1"/>
    </xf>
    <xf numFmtId="0" fontId="0" fillId="3" borderId="1" xfId="0" applyFill="1" applyBorder="1" applyAlignment="1">
      <alignment wrapText="1"/>
    </xf>
    <xf numFmtId="0" fontId="2" fillId="0" borderId="0" xfId="0" applyFont="1"/>
    <xf numFmtId="0" fontId="0" fillId="0" borderId="1" xfId="0" quotePrefix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0" fillId="0" borderId="2" xfId="0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65" fontId="0" fillId="3" borderId="1" xfId="1" applyNumberFormat="1" applyFont="1" applyFill="1" applyBorder="1"/>
    <xf numFmtId="165" fontId="0" fillId="3" borderId="2" xfId="1" applyNumberFormat="1" applyFont="1" applyFill="1" applyBorder="1"/>
    <xf numFmtId="165" fontId="2" fillId="3" borderId="4" xfId="1" applyNumberFormat="1" applyFont="1" applyFill="1" applyBorder="1"/>
    <xf numFmtId="3" fontId="0" fillId="0" borderId="0" xfId="0" applyNumberFormat="1"/>
    <xf numFmtId="0" fontId="0" fillId="0" borderId="0" xfId="0" quotePrefix="1" applyAlignment="1">
      <alignment wrapText="1"/>
    </xf>
    <xf numFmtId="165" fontId="4" fillId="0" borderId="0" xfId="1" applyNumberFormat="1" applyFont="1"/>
    <xf numFmtId="0" fontId="3" fillId="0" borderId="0" xfId="0" applyFont="1" applyFill="1" applyBorder="1"/>
    <xf numFmtId="9" fontId="3" fillId="0" borderId="0" xfId="2" applyFont="1"/>
    <xf numFmtId="165" fontId="3" fillId="0" borderId="0" xfId="1" applyNumberFormat="1" applyFont="1"/>
    <xf numFmtId="0" fontId="5" fillId="0" borderId="6" xfId="3"/>
    <xf numFmtId="0" fontId="7" fillId="0" borderId="0" xfId="0" applyFont="1"/>
    <xf numFmtId="165" fontId="7" fillId="0" borderId="1" xfId="1" applyNumberFormat="1" applyFont="1" applyBorder="1" applyAlignment="1">
      <alignment wrapText="1"/>
    </xf>
    <xf numFmtId="165" fontId="7" fillId="2" borderId="1" xfId="1" applyNumberFormat="1" applyFont="1" applyFill="1" applyBorder="1" applyAlignment="1">
      <alignment wrapText="1"/>
    </xf>
    <xf numFmtId="165" fontId="7" fillId="2" borderId="1" xfId="1" applyNumberFormat="1" applyFont="1" applyFill="1" applyBorder="1" applyAlignment="1">
      <alignment horizontal="right" wrapText="1"/>
    </xf>
    <xf numFmtId="165" fontId="6" fillId="2" borderId="1" xfId="1" applyNumberFormat="1" applyFont="1" applyFill="1" applyBorder="1" applyAlignment="1">
      <alignment horizontal="right" wrapText="1"/>
    </xf>
    <xf numFmtId="0" fontId="9" fillId="0" borderId="0" xfId="4"/>
    <xf numFmtId="0" fontId="4" fillId="0" borderId="0" xfId="0" applyFont="1" applyAlignment="1">
      <alignment wrapText="1"/>
    </xf>
    <xf numFmtId="9" fontId="10" fillId="0" borderId="0" xfId="2" applyFont="1"/>
    <xf numFmtId="1" fontId="0" fillId="0" borderId="0" xfId="0" applyNumberFormat="1"/>
    <xf numFmtId="0" fontId="0" fillId="0" borderId="0" xfId="0" applyAlignment="1">
      <alignment wrapText="1"/>
    </xf>
    <xf numFmtId="168" fontId="2" fillId="3" borderId="1" xfId="0" applyNumberFormat="1" applyFont="1" applyFill="1" applyBorder="1" applyAlignment="1">
      <alignment wrapText="1"/>
    </xf>
    <xf numFmtId="168" fontId="0" fillId="3" borderId="1" xfId="0" applyNumberFormat="1" applyFill="1" applyBorder="1" applyAlignment="1">
      <alignment wrapText="1"/>
    </xf>
    <xf numFmtId="170" fontId="7" fillId="0" borderId="1" xfId="0" applyNumberFormat="1" applyFont="1" applyBorder="1" applyAlignment="1">
      <alignment wrapText="1"/>
    </xf>
    <xf numFmtId="171" fontId="2" fillId="3" borderId="1" xfId="0" applyNumberFormat="1" applyFont="1" applyFill="1" applyBorder="1" applyAlignment="1">
      <alignment wrapText="1"/>
    </xf>
    <xf numFmtId="0" fontId="4" fillId="0" borderId="0" xfId="0" applyFont="1"/>
    <xf numFmtId="14" fontId="4" fillId="0" borderId="0" xfId="0" applyNumberFormat="1" applyFont="1"/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165" fontId="7" fillId="4" borderId="1" xfId="1" applyNumberFormat="1" applyFont="1" applyFill="1" applyBorder="1" applyAlignment="1">
      <alignment wrapText="1"/>
    </xf>
    <xf numFmtId="165" fontId="11" fillId="4" borderId="1" xfId="1" applyNumberFormat="1" applyFont="1" applyFill="1" applyBorder="1"/>
    <xf numFmtId="169" fontId="11" fillId="4" borderId="0" xfId="0" applyNumberFormat="1" applyFont="1" applyFill="1"/>
    <xf numFmtId="165" fontId="11" fillId="4" borderId="2" xfId="1" applyNumberFormat="1" applyFont="1" applyFill="1" applyBorder="1"/>
    <xf numFmtId="0" fontId="2" fillId="3" borderId="1" xfId="0" applyFont="1" applyFill="1" applyBorder="1" applyAlignment="1">
      <alignment wrapText="1"/>
    </xf>
  </cellXfs>
  <cellStyles count="5">
    <cellStyle name="Hyperlinkki" xfId="4" builtinId="8"/>
    <cellStyle name="Normaali" xfId="0" builtinId="0"/>
    <cellStyle name="Otsikko 2" xfId="3" builtinId="17"/>
    <cellStyle name="Pilkku" xfId="1" builtinId="3"/>
    <cellStyle name="Prosentti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ipunen.fi/fi-fi/ammatillinen/Sivut/Rahoitusperuste--ja-kustannustiedo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C0FD5-A8A5-4C7A-978A-E2B9617BBA82}">
  <dimension ref="A1:P34"/>
  <sheetViews>
    <sheetView showGridLines="0" tabSelected="1" zoomScale="69" zoomScaleNormal="80" workbookViewId="0">
      <selection activeCell="H34" sqref="H34"/>
    </sheetView>
  </sheetViews>
  <sheetFormatPr defaultRowHeight="14.5" x14ac:dyDescent="0.35"/>
  <cols>
    <col min="1" max="1" width="66.453125" customWidth="1"/>
    <col min="2" max="2" width="15.453125" customWidth="1"/>
    <col min="3" max="3" width="22.54296875" customWidth="1"/>
    <col min="4" max="4" width="14" customWidth="1"/>
    <col min="5" max="5" width="12.26953125" customWidth="1"/>
    <col min="6" max="6" width="16.1796875" customWidth="1"/>
    <col min="7" max="7" width="11" customWidth="1"/>
    <col min="8" max="8" width="19.453125" customWidth="1"/>
    <col min="9" max="9" width="15.54296875" bestFit="1" customWidth="1"/>
    <col min="10" max="10" width="15.453125" bestFit="1" customWidth="1"/>
    <col min="11" max="11" width="14.453125" bestFit="1" customWidth="1"/>
    <col min="13" max="13" width="13.81640625" bestFit="1" customWidth="1"/>
    <col min="14" max="14" width="11" bestFit="1" customWidth="1"/>
    <col min="15" max="15" width="11.54296875" bestFit="1" customWidth="1"/>
    <col min="38" max="38" width="19.1796875" customWidth="1"/>
    <col min="41" max="41" width="21.453125" customWidth="1"/>
  </cols>
  <sheetData>
    <row r="1" spans="1:15" ht="17.5" thickBot="1" x14ac:dyDescent="0.45">
      <c r="A1" s="32" t="s">
        <v>39</v>
      </c>
      <c r="B1" s="32"/>
      <c r="D1" t="s">
        <v>42</v>
      </c>
    </row>
    <row r="2" spans="1:15" ht="15" thickTop="1" x14ac:dyDescent="0.35">
      <c r="A2" s="15" t="s">
        <v>31</v>
      </c>
      <c r="K2" s="2"/>
    </row>
    <row r="3" spans="1:15" x14ac:dyDescent="0.35">
      <c r="A3" s="49"/>
      <c r="B3" s="50"/>
      <c r="C3" s="50"/>
      <c r="D3" s="50"/>
      <c r="E3" s="50"/>
      <c r="F3" s="50"/>
      <c r="G3" s="50"/>
      <c r="H3" s="50"/>
    </row>
    <row r="4" spans="1:15" ht="38.25" customHeight="1" x14ac:dyDescent="0.35">
      <c r="A4" s="51"/>
      <c r="B4" s="51"/>
      <c r="C4" s="51"/>
      <c r="D4" s="51"/>
      <c r="E4" s="51"/>
      <c r="F4" s="51"/>
      <c r="G4" s="51"/>
      <c r="H4" s="51"/>
      <c r="K4" s="26"/>
    </row>
    <row r="5" spans="1:15" ht="29" x14ac:dyDescent="0.35">
      <c r="A5" s="5"/>
      <c r="B5" s="5"/>
      <c r="C5" s="17" t="s">
        <v>40</v>
      </c>
      <c r="D5" s="56" t="s">
        <v>41</v>
      </c>
      <c r="E5" s="18" t="s">
        <v>43</v>
      </c>
      <c r="F5" s="56" t="s">
        <v>8</v>
      </c>
      <c r="G5" s="18" t="s">
        <v>11</v>
      </c>
      <c r="H5" s="5"/>
    </row>
    <row r="6" spans="1:15" x14ac:dyDescent="0.35">
      <c r="A6" s="6" t="s">
        <v>22</v>
      </c>
      <c r="B6" s="6"/>
      <c r="C6" s="37">
        <v>2163529000</v>
      </c>
      <c r="D6" s="35">
        <v>180700</v>
      </c>
      <c r="E6" s="6"/>
      <c r="F6" s="6"/>
      <c r="G6" s="14"/>
      <c r="H6" s="6"/>
      <c r="I6" s="26"/>
      <c r="J6" s="26"/>
      <c r="M6" s="2"/>
      <c r="O6" s="2"/>
    </row>
    <row r="7" spans="1:15" x14ac:dyDescent="0.35">
      <c r="A7" s="6" t="s">
        <v>23</v>
      </c>
      <c r="B7" s="7"/>
      <c r="C7" s="8">
        <v>15000000</v>
      </c>
      <c r="D7" s="12"/>
      <c r="E7" s="6"/>
      <c r="F7" s="6"/>
      <c r="G7" s="14"/>
      <c r="H7" s="6"/>
    </row>
    <row r="8" spans="1:15" x14ac:dyDescent="0.35">
      <c r="A8" s="6" t="s">
        <v>0</v>
      </c>
      <c r="B8" s="7"/>
      <c r="C8" s="9">
        <f>+C6-C10-C7</f>
        <v>2148529000</v>
      </c>
      <c r="D8" s="12"/>
      <c r="E8" s="6"/>
      <c r="F8" s="6"/>
      <c r="G8" s="14"/>
      <c r="H8" s="6"/>
      <c r="N8" s="1"/>
    </row>
    <row r="9" spans="1:15" ht="36.75" customHeight="1" x14ac:dyDescent="0.35">
      <c r="A9" s="6" t="s">
        <v>1</v>
      </c>
      <c r="B9" s="7">
        <v>0.7</v>
      </c>
      <c r="C9" s="10">
        <f>0.7*C8-C11</f>
        <v>1479096300</v>
      </c>
      <c r="D9" s="34">
        <v>178608</v>
      </c>
      <c r="E9" s="45">
        <v>1.2134831586491088</v>
      </c>
      <c r="F9" s="12">
        <f>+E9*D9</f>
        <v>216737.80000000002</v>
      </c>
      <c r="G9" s="43">
        <f>+C9/F9</f>
        <v>6824.3578185254255</v>
      </c>
      <c r="H9" s="6" t="s">
        <v>5</v>
      </c>
      <c r="I9" s="48" t="s">
        <v>36</v>
      </c>
      <c r="N9">
        <f>+M9*L9</f>
        <v>0</v>
      </c>
    </row>
    <row r="10" spans="1:15" x14ac:dyDescent="0.35">
      <c r="A10" s="6" t="s">
        <v>24</v>
      </c>
      <c r="B10" s="13"/>
      <c r="C10" s="36">
        <v>0</v>
      </c>
      <c r="D10" s="12"/>
      <c r="E10" s="11"/>
      <c r="F10" s="12"/>
      <c r="G10" s="44"/>
      <c r="H10" s="6"/>
      <c r="I10" s="47"/>
    </row>
    <row r="11" spans="1:15" ht="29" x14ac:dyDescent="0.35">
      <c r="A11" s="16" t="s">
        <v>25</v>
      </c>
      <c r="B11" s="7"/>
      <c r="C11" s="36">
        <f>17410000+7464000</f>
        <v>24874000</v>
      </c>
      <c r="D11" s="35">
        <f>+D6-D9</f>
        <v>2092</v>
      </c>
      <c r="E11" s="11"/>
      <c r="F11" s="12"/>
      <c r="G11" s="44"/>
      <c r="H11" s="6"/>
      <c r="I11" s="47"/>
    </row>
    <row r="12" spans="1:15" x14ac:dyDescent="0.35">
      <c r="A12" s="6" t="s">
        <v>15</v>
      </c>
      <c r="B12" s="7">
        <v>0.2</v>
      </c>
      <c r="C12" s="10">
        <f>+$C$8*B12</f>
        <v>429705800</v>
      </c>
      <c r="D12" s="3"/>
      <c r="E12" s="11"/>
      <c r="F12" s="52">
        <v>15318785.399999999</v>
      </c>
      <c r="G12" s="43">
        <f>+C12/F12</f>
        <v>28.050905393582969</v>
      </c>
      <c r="H12" s="6" t="s">
        <v>6</v>
      </c>
      <c r="I12" s="48">
        <v>45287</v>
      </c>
      <c r="J12" t="s">
        <v>30</v>
      </c>
    </row>
    <row r="13" spans="1:15" x14ac:dyDescent="0.35">
      <c r="A13" s="6" t="s">
        <v>21</v>
      </c>
      <c r="B13" s="7">
        <v>7.0000000000000007E-2</v>
      </c>
      <c r="C13" s="10">
        <f t="shared" ref="C13:C17" si="0">+$C$8*B13</f>
        <v>150397030</v>
      </c>
      <c r="E13" s="11"/>
      <c r="F13" s="34">
        <v>312536.25</v>
      </c>
      <c r="G13" s="43">
        <f>+C13/F13</f>
        <v>481.21467509768866</v>
      </c>
      <c r="H13" s="6" t="s">
        <v>7</v>
      </c>
      <c r="I13" s="48">
        <v>45287</v>
      </c>
      <c r="J13" t="s">
        <v>30</v>
      </c>
    </row>
    <row r="14" spans="1:15" x14ac:dyDescent="0.35">
      <c r="A14" s="6" t="s">
        <v>16</v>
      </c>
      <c r="B14" s="7">
        <f>1/4*1.5%</f>
        <v>3.7499999999999999E-3</v>
      </c>
      <c r="C14" s="10">
        <f t="shared" si="0"/>
        <v>8056983.75</v>
      </c>
      <c r="D14" s="12"/>
      <c r="E14" s="11"/>
      <c r="F14" s="34">
        <v>1666895.1239874612</v>
      </c>
      <c r="G14" s="43">
        <f>+C14/F14</f>
        <v>4.8335276971273968</v>
      </c>
      <c r="H14" s="6" t="s">
        <v>18</v>
      </c>
      <c r="I14" s="48">
        <v>45287</v>
      </c>
      <c r="J14" t="s">
        <v>30</v>
      </c>
    </row>
    <row r="15" spans="1:15" x14ac:dyDescent="0.35">
      <c r="A15" s="6" t="s">
        <v>17</v>
      </c>
      <c r="B15" s="7">
        <f>3/4*1.5%</f>
        <v>1.125E-2</v>
      </c>
      <c r="C15" s="10">
        <f t="shared" si="0"/>
        <v>24170951.25</v>
      </c>
      <c r="D15" s="12"/>
      <c r="E15" s="11"/>
      <c r="F15" s="34">
        <v>10227431.700000001</v>
      </c>
      <c r="G15" s="43">
        <f>+C15/F15</f>
        <v>2.3633451641627681</v>
      </c>
      <c r="H15" s="6" t="s">
        <v>18</v>
      </c>
      <c r="I15" s="48">
        <v>45287</v>
      </c>
      <c r="J15" t="s">
        <v>30</v>
      </c>
    </row>
    <row r="16" spans="1:15" x14ac:dyDescent="0.35">
      <c r="A16" s="6" t="s">
        <v>26</v>
      </c>
      <c r="B16" s="7">
        <f>3/4*1.5%</f>
        <v>1.125E-2</v>
      </c>
      <c r="C16" s="10">
        <f t="shared" si="0"/>
        <v>24170951.25</v>
      </c>
      <c r="D16" s="12"/>
      <c r="E16" s="11"/>
      <c r="F16" s="34">
        <v>339406974.80000007</v>
      </c>
      <c r="G16" s="46">
        <f t="shared" ref="G16" si="1">+C16/F16</f>
        <v>7.1215246134063812E-2</v>
      </c>
      <c r="H16" s="6" t="s">
        <v>18</v>
      </c>
      <c r="I16" s="48">
        <v>45287</v>
      </c>
      <c r="J16" t="s">
        <v>30</v>
      </c>
    </row>
    <row r="17" spans="1:16" x14ac:dyDescent="0.35">
      <c r="A17" s="6" t="s">
        <v>27</v>
      </c>
      <c r="B17" s="7">
        <f>1/4*1.5%</f>
        <v>3.7499999999999999E-3</v>
      </c>
      <c r="C17" s="10">
        <f t="shared" si="0"/>
        <v>8056983.75</v>
      </c>
      <c r="D17" s="12"/>
      <c r="E17" s="11"/>
      <c r="F17" s="34">
        <v>184527061.59999999</v>
      </c>
      <c r="G17" s="46">
        <f>C17/F17</f>
        <v>4.3662884349533262E-2</v>
      </c>
      <c r="H17" s="6" t="s">
        <v>18</v>
      </c>
      <c r="I17" s="48">
        <v>45287</v>
      </c>
      <c r="J17" t="s">
        <v>30</v>
      </c>
    </row>
    <row r="18" spans="1:16" x14ac:dyDescent="0.35">
      <c r="A18" s="27"/>
      <c r="B18" s="42"/>
      <c r="C18" s="42"/>
      <c r="D18" s="42"/>
      <c r="E18" s="42"/>
      <c r="F18" s="42"/>
      <c r="G18" s="42"/>
      <c r="H18" s="42"/>
      <c r="K18" s="2"/>
    </row>
    <row r="19" spans="1:16" x14ac:dyDescent="0.35">
      <c r="A19" s="42"/>
      <c r="B19" s="42"/>
      <c r="C19" s="42"/>
      <c r="D19" s="42"/>
      <c r="E19" s="42"/>
      <c r="F19" s="42"/>
      <c r="G19" s="42"/>
      <c r="H19" s="42"/>
    </row>
    <row r="20" spans="1:16" x14ac:dyDescent="0.35">
      <c r="A20" s="42"/>
      <c r="B20" s="42"/>
      <c r="C20" s="42"/>
      <c r="D20" s="42"/>
      <c r="E20" s="42"/>
      <c r="F20" s="42"/>
      <c r="G20" s="42"/>
      <c r="H20" s="42"/>
      <c r="P20" s="41"/>
    </row>
    <row r="21" spans="1:16" ht="78" customHeight="1" x14ac:dyDescent="0.35">
      <c r="A21" s="14" t="s">
        <v>34</v>
      </c>
      <c r="B21" s="14" t="s">
        <v>37</v>
      </c>
      <c r="C21" s="14" t="s">
        <v>35</v>
      </c>
      <c r="D21" s="14" t="s">
        <v>14</v>
      </c>
      <c r="E21" s="42"/>
      <c r="F21" s="39" t="s">
        <v>20</v>
      </c>
      <c r="G21" s="38" t="s">
        <v>19</v>
      </c>
      <c r="H21" s="42"/>
    </row>
    <row r="22" spans="1:16" x14ac:dyDescent="0.35">
      <c r="A22" s="3" t="s">
        <v>12</v>
      </c>
      <c r="B22" s="53">
        <v>1000</v>
      </c>
      <c r="C22" s="23">
        <f>ROUND(+B22*B23*G9,0)</f>
        <v>7506794</v>
      </c>
      <c r="D22" s="4">
        <f>+IFERROR(C22/$C$31,0)</f>
        <v>0.68086444854865247</v>
      </c>
      <c r="F22" s="33"/>
    </row>
    <row r="23" spans="1:16" x14ac:dyDescent="0.35">
      <c r="A23" s="3" t="s">
        <v>4</v>
      </c>
      <c r="B23" s="54">
        <v>1.1000000000000001</v>
      </c>
      <c r="C23" s="23"/>
      <c r="D23" s="4">
        <f t="shared" ref="D23:D30" si="2">+IFERROR(C23/$C$31,0)</f>
        <v>0</v>
      </c>
      <c r="F23" s="33"/>
      <c r="G23" s="38"/>
    </row>
    <row r="24" spans="1:16" x14ac:dyDescent="0.35">
      <c r="A24" s="3" t="s">
        <v>13</v>
      </c>
      <c r="B24" s="53">
        <v>0</v>
      </c>
      <c r="C24" s="23">
        <f>+B24</f>
        <v>0</v>
      </c>
      <c r="D24" s="4">
        <f t="shared" si="2"/>
        <v>0</v>
      </c>
    </row>
    <row r="25" spans="1:16" x14ac:dyDescent="0.35">
      <c r="A25" s="3" t="s">
        <v>2</v>
      </c>
      <c r="B25" s="53">
        <v>81015</v>
      </c>
      <c r="C25" s="23">
        <f>ROUND(+B25*G12,0)</f>
        <v>2272544</v>
      </c>
      <c r="D25" s="4">
        <f t="shared" si="2"/>
        <v>0.2061192057971151</v>
      </c>
      <c r="G25" s="38"/>
    </row>
    <row r="26" spans="1:16" x14ac:dyDescent="0.35">
      <c r="A26" s="3" t="s">
        <v>3</v>
      </c>
      <c r="B26" s="53">
        <v>1758.5719999999999</v>
      </c>
      <c r="C26" s="23">
        <f>ROUND(+B26*G13,0)</f>
        <v>846251</v>
      </c>
      <c r="D26" s="4">
        <f t="shared" si="2"/>
        <v>7.6754766475374936E-2</v>
      </c>
      <c r="P26" s="41"/>
    </row>
    <row r="27" spans="1:16" x14ac:dyDescent="0.35">
      <c r="A27" s="3" t="s">
        <v>9</v>
      </c>
      <c r="B27" s="53">
        <v>5714</v>
      </c>
      <c r="C27" s="23">
        <f>ROUND(+B27*G14,0)</f>
        <v>27619</v>
      </c>
      <c r="D27" s="4">
        <f t="shared" si="2"/>
        <v>2.5050367979280144E-3</v>
      </c>
    </row>
    <row r="28" spans="1:16" x14ac:dyDescent="0.35">
      <c r="A28" s="19" t="s">
        <v>10</v>
      </c>
      <c r="B28" s="55">
        <v>28926</v>
      </c>
      <c r="C28" s="24">
        <f>ROUND(+B28*G15,0)</f>
        <v>68362</v>
      </c>
      <c r="D28" s="4">
        <f t="shared" si="2"/>
        <v>6.2004173062006201E-3</v>
      </c>
    </row>
    <row r="29" spans="1:16" x14ac:dyDescent="0.35">
      <c r="A29" s="3" t="s">
        <v>28</v>
      </c>
      <c r="B29" s="53">
        <v>3285200</v>
      </c>
      <c r="C29" s="23">
        <f>+B29*G16</f>
        <v>233956.32659962642</v>
      </c>
      <c r="D29" s="4">
        <f t="shared" si="2"/>
        <v>2.1219783744528365E-2</v>
      </c>
    </row>
    <row r="30" spans="1:16" ht="15" thickBot="1" x14ac:dyDescent="0.4">
      <c r="A30" s="19" t="s">
        <v>29</v>
      </c>
      <c r="B30" s="55">
        <v>1600000</v>
      </c>
      <c r="C30" s="24">
        <f>+B30*G17</f>
        <v>69860.614959253217</v>
      </c>
      <c r="D30" s="4">
        <f t="shared" si="2"/>
        <v>6.3363413302005732E-3</v>
      </c>
    </row>
    <row r="31" spans="1:16" ht="15" thickBot="1" x14ac:dyDescent="0.4">
      <c r="A31" s="20" t="s">
        <v>38</v>
      </c>
      <c r="B31" s="21"/>
      <c r="C31" s="25">
        <f>SUM(C22:C30)</f>
        <v>11025386.941558879</v>
      </c>
      <c r="D31" s="22"/>
      <c r="P31" s="41"/>
    </row>
    <row r="32" spans="1:16" x14ac:dyDescent="0.35">
      <c r="A32" s="28" t="s">
        <v>32</v>
      </c>
      <c r="B32" s="28"/>
      <c r="C32" s="31">
        <v>10445364</v>
      </c>
    </row>
    <row r="33" spans="1:16" x14ac:dyDescent="0.35">
      <c r="A33" s="29" t="s">
        <v>33</v>
      </c>
      <c r="C33" s="40">
        <f>IFERROR((+C31-C32)/C32,0)</f>
        <v>5.5529222491325227E-2</v>
      </c>
    </row>
    <row r="34" spans="1:16" x14ac:dyDescent="0.35">
      <c r="A34" s="29"/>
      <c r="C34" s="30"/>
      <c r="P34" s="41"/>
    </row>
  </sheetData>
  <mergeCells count="1">
    <mergeCell ref="A3:H4"/>
  </mergeCells>
  <hyperlinks>
    <hyperlink ref="G21" r:id="rId1" display="https://vipunen.fi/fi-fi/ammatillinen/Sivut/Rahoitusperuste--ja-kustannustiedot.aspx" xr:uid="{3A452A47-53F9-45C6-AFA0-0D71AA26B232}"/>
  </hyperlinks>
  <pageMargins left="0.7" right="0.7" top="0.75" bottom="0.75" header="0.3" footer="0.3"/>
  <pageSetup paperSize="9" orientation="portrait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1F9AD1E9CCFF440976D05B9FBC99FAC" ma:contentTypeVersion="10" ma:contentTypeDescription="Luo uusi asiakirja." ma:contentTypeScope="" ma:versionID="c2625de0a0978c973ece6cce880bb456">
  <xsd:schema xmlns:xsd="http://www.w3.org/2001/XMLSchema" xmlns:xs="http://www.w3.org/2001/XMLSchema" xmlns:p="http://schemas.microsoft.com/office/2006/metadata/properties" xmlns:ns3="75a55649-703c-4a71-8520-cbd827494b48" xmlns:ns4="4bbe0430-c5ad-4f63-b392-c43b0667cd61" targetNamespace="http://schemas.microsoft.com/office/2006/metadata/properties" ma:root="true" ma:fieldsID="56e9b9b762dcb7fc6fbbdc238c117231" ns3:_="" ns4:_="">
    <xsd:import namespace="75a55649-703c-4a71-8520-cbd827494b48"/>
    <xsd:import namespace="4bbe0430-c5ad-4f63-b392-c43b0667cd6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4:MediaServiceMetadata" minOccurs="0"/>
                <xsd:element ref="ns4:MediaServiceFastMetadata" minOccurs="0"/>
                <xsd:element ref="ns3:SharedWithDetails" minOccurs="0"/>
                <xsd:element ref="ns3:SharingHintHash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a55649-703c-4a71-8520-cbd827494b4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Jaettu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Jakamisvihjeen hajautus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e0430-c5ad-4f63-b392-c43b0667cd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2E64E6-6214-4DC1-95EF-EDC45750BA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52CD9B-1AAE-496A-B7D5-DE529C7B1B9C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75a55649-703c-4a71-8520-cbd827494b48"/>
    <ds:schemaRef ds:uri="http://schemas.microsoft.com/office/infopath/2007/PartnerControls"/>
    <ds:schemaRef ds:uri="4bbe0430-c5ad-4f63-b392-c43b0667cd6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46EBA84-1275-45FB-9ACA-43C812DDE9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a55649-703c-4a71-8520-cbd827494b48"/>
    <ds:schemaRef ds:uri="4bbe0430-c5ad-4f63-b392-c43b0667c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Hänninen Seppo</dc:creator>
  <cp:lastModifiedBy>Hänninen Seppo (OPH)</cp:lastModifiedBy>
  <dcterms:created xsi:type="dcterms:W3CDTF">2019-09-24T08:38:25Z</dcterms:created>
  <dcterms:modified xsi:type="dcterms:W3CDTF">2023-12-29T07:12:49Z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0x010100F1F9AD1E9CCFF440976D05B9FBC99FAC</vt:lpwstr>
  </property>
</Properties>
</file>